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<sst xmlns="http://schemas.openxmlformats.org/spreadsheetml/2006/main" count="936" uniqueCount="68">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</sst>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B9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7126.599999999991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61433.50662000023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189487.00000000003</v>
      </c>
      <c r="C9" s="132">
        <f t="shared" si="0"/>
        <v>67226.50000000004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1040.3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31335.199999999997</v>
      </c>
      <c r="X9" s="90">
        <f t="shared" si="0"/>
        <v>9862.899999999998</v>
      </c>
      <c r="Y9" s="90">
        <f t="shared" si="0"/>
        <v>3018.4999999999995</v>
      </c>
      <c r="Z9" s="90">
        <f t="shared" si="0"/>
        <v>111.6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172250.79999999996</v>
      </c>
      <c r="AH9" s="90">
        <f>AH10+AH15+AH24+AH33+AH47+AH52+AH54+AH61+AH62+AH71+AH72+AH76+AH88+AH81+AH83+AH82+AH69+AH89+AH91+AH90+AH70+AH40+AH92</f>
        <v>84462.70000000004</v>
      </c>
      <c r="AI9" s="133"/>
      <c r="AJ9" s="133"/>
    </row>
    <row r="10" spans="1:36" s="142" customFormat="1" ht="15.75">
      <c r="A10" s="138" t="s">
        <v>4</v>
      </c>
      <c r="B10" s="139">
        <f>18308.1+568+52</f>
        <v>18928.1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5224.9000000000015</v>
      </c>
      <c r="AJ10" s="143"/>
    </row>
    <row r="11" spans="1:36" s="142" customFormat="1" ht="15.75">
      <c r="A11" s="144" t="s">
        <v>5</v>
      </c>
      <c r="B11" s="139">
        <f>17320.1+477.4+50+52</f>
        <v>17899.5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3798.3000000000065</v>
      </c>
      <c r="AJ11" s="143"/>
    </row>
    <row r="12" spans="1:36" s="142" customFormat="1" ht="15.75">
      <c r="A12" s="144" t="s">
        <v>2</v>
      </c>
      <c r="B12" s="145">
        <f>109.7+0.6</f>
        <v>110.3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38.7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918.2999999999986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1387.8999999999949</v>
      </c>
      <c r="AJ14" s="143"/>
    </row>
    <row r="15" spans="1:36" s="142" customFormat="1" ht="15" customHeight="1">
      <c r="A15" s="138" t="s">
        <v>6</v>
      </c>
      <c r="B15" s="139">
        <f>41794.5-150.8</f>
        <v>41643.7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33104.4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5282.4+671.5</f>
        <v>5953.9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28316.5</v>
      </c>
      <c r="AH17" s="140">
        <f t="shared" si="3"/>
        <v>18105.059999999983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693.5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2.1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464.6</v>
      </c>
      <c r="AH19" s="140">
        <f t="shared" si="3"/>
        <v>2015.8999999999983</v>
      </c>
      <c r="AJ19" s="143"/>
    </row>
    <row r="20" spans="1:36" s="142" customFormat="1" ht="15.75">
      <c r="A20" s="144" t="s">
        <v>2</v>
      </c>
      <c r="B20" s="139">
        <f>1345.8-150.8+0.1</f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611.1</v>
      </c>
      <c r="AH21" s="140">
        <f t="shared" si="3"/>
        <v>964.5999999999998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2905.699999999997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14.5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231.5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2281.8000000000015</v>
      </c>
      <c r="AH23" s="140">
        <f>B23+C23-AG23</f>
        <v>9242.999999999996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46.2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33083.899999999994</v>
      </c>
      <c r="AH24" s="140">
        <f t="shared" si="3"/>
        <v>18011.30000000001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49">
        <f t="shared" si="1"/>
        <v>17194.6</v>
      </c>
      <c r="AH25" s="149">
        <f t="shared" si="3"/>
        <v>0.10000000000218279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46.2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33083.899999999994</v>
      </c>
      <c r="AH32" s="140">
        <f>AH24-AH30</f>
        <v>17920.40000000001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81.5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302.8</v>
      </c>
      <c r="AH34" s="140">
        <f t="shared" si="6"/>
        <v>89.89999999999998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4.3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69.2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85.10000000000014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2.80000000000004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160.20000000000007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811.6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1396.3999999999999</v>
      </c>
      <c r="AH40" s="140">
        <f aca="true" t="shared" si="8" ref="AH40:AH45">B40+C40-AG40</f>
        <v>307.7000000000003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5.2000000000000455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73.1</v>
      </c>
      <c r="AH46" s="140">
        <f>AH40-AH41-AH42-AH43-AH44-AH45</f>
        <v>41.7000000000003</v>
      </c>
      <c r="AJ46" s="143"/>
    </row>
    <row r="47" spans="1:36" s="142" customFormat="1" ht="17.25" customHeight="1">
      <c r="A47" s="138" t="s">
        <v>43</v>
      </c>
      <c r="B47" s="145">
        <f>8106.7-26.4-2000</f>
        <v>6080.3</v>
      </c>
      <c r="C47" s="139">
        <v>2988.9000000000015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44.6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4620.400000000001</v>
      </c>
      <c r="AH47" s="140">
        <f>B47+C47-AG47</f>
        <v>4448.8</v>
      </c>
      <c r="AJ47" s="143"/>
    </row>
    <row r="48" spans="1:36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104.20000000000002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15.6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4359.600000000001</v>
      </c>
      <c r="AH49" s="140">
        <f>B49+C49-AG49</f>
        <v>3060.4000000000024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727.5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27.5</v>
      </c>
      <c r="X51" s="140">
        <f t="shared" si="10"/>
        <v>2.3999999999999986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1284.1999999999978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v>1044.8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12909.999999999998</v>
      </c>
      <c r="AH52" s="140">
        <f aca="true" t="shared" si="11" ref="AH52:AH59">B52+C52-AG52</f>
        <v>2698.2999999999975</v>
      </c>
      <c r="AJ52" s="143"/>
    </row>
    <row r="53" spans="1:36" s="142" customFormat="1" ht="15" customHeight="1">
      <c r="A53" s="144" t="s">
        <v>2</v>
      </c>
      <c r="B53" s="139">
        <f>1788.4-114-700</f>
        <v>974.4000000000001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99.19999999999948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2145.6</v>
      </c>
      <c r="AH54" s="140">
        <f t="shared" si="11"/>
        <v>1099.9</v>
      </c>
      <c r="AI54" s="143"/>
      <c r="AJ54" s="143"/>
    </row>
    <row r="55" spans="1:36" s="142" customFormat="1" ht="15.75">
      <c r="A55" s="144" t="s">
        <v>5</v>
      </c>
      <c r="B55" s="139">
        <v>1306.2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786.7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1367.9</v>
      </c>
      <c r="AH55" s="140">
        <f t="shared" si="11"/>
        <v>174.69999999999982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752.8000000000002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8.599999999999909</v>
      </c>
      <c r="X60" s="140">
        <f t="shared" si="12"/>
        <v>0</v>
      </c>
      <c r="Y60" s="140">
        <f t="shared" si="12"/>
        <v>15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715.5000000000005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20.3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31.3</v>
      </c>
      <c r="AH61" s="140">
        <f aca="true" t="shared" si="14" ref="AH61:AH67">B61+C61-AG61</f>
        <v>115.99999999999999</v>
      </c>
      <c r="AJ61" s="143"/>
    </row>
    <row r="62" spans="1:36" s="142" customFormat="1" ht="15" customHeight="1">
      <c r="A62" s="138" t="s">
        <v>11</v>
      </c>
      <c r="B62" s="139">
        <f>4441.9-400-152.8</f>
        <v>3889.0999999999995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78.4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2715.7999999999997</v>
      </c>
      <c r="AH62" s="140">
        <f t="shared" si="14"/>
        <v>6327.700000000001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685.6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1582.2</v>
      </c>
      <c r="AH63" s="140">
        <f t="shared" si="14"/>
        <v>1853.7999999999995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284.4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53.4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156.29999999999998</v>
      </c>
      <c r="AH65" s="140">
        <f t="shared" si="14"/>
        <v>873.6000000000001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738.5999999999996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276.40000000000003</v>
      </c>
      <c r="X68" s="140">
        <f t="shared" si="15"/>
        <v>25.000000000000007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707.5</v>
      </c>
      <c r="AH68" s="140">
        <f>AH62-AH63-AH66-AH67-AH65-AH64</f>
        <v>3012.2000000000016</v>
      </c>
      <c r="AJ68" s="143"/>
    </row>
    <row r="69" spans="1:36" s="142" customFormat="1" ht="31.5">
      <c r="A69" s="138" t="s">
        <v>45</v>
      </c>
      <c r="B69" s="139">
        <f>2253.9-52-504</f>
        <v>1697.9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11.600000000000136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1001.1+504</f>
        <v>1505.1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237.0999999999999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f>40+40+49.5+25+28+494.3+39.7+41+96+43+328.2+25+4+775.1+30-154.3-700-21</f>
        <v>1183.5000000000002</v>
      </c>
      <c r="C72" s="139">
        <v>3018.8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3053.2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88+31-0.1</f>
        <v>118.9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640.4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1.2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</v>
      </c>
      <c r="AH75" s="158">
        <f t="shared" si="16"/>
        <v>147.79999999999998</v>
      </c>
      <c r="AJ75" s="143"/>
    </row>
    <row r="76" spans="1:36" s="162" customFormat="1" ht="15.75">
      <c r="A76" s="161" t="s">
        <v>48</v>
      </c>
      <c r="B76" s="139">
        <f>743.8+242.3-600</f>
        <v>386.0999999999999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181.19999999999987</v>
      </c>
      <c r="AJ76" s="143"/>
    </row>
    <row r="77" spans="1:36" s="162" customFormat="1" ht="15.75">
      <c r="A77" s="144" t="s">
        <v>5</v>
      </c>
      <c r="B77" s="139">
        <v>199.6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0.29999999999998295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>
        <f t="shared" si="13"/>
        <v>3773.6</v>
      </c>
      <c r="AH90" s="140">
        <f t="shared" si="16"/>
        <v>1886.7999999999997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189487.00000000003</v>
      </c>
      <c r="C94" s="136">
        <f t="shared" si="17"/>
        <v>67226.50000000004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1040.3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31335.199999999997</v>
      </c>
      <c r="X94" s="91">
        <f t="shared" si="17"/>
        <v>9862.899999999998</v>
      </c>
      <c r="Y94" s="91">
        <f t="shared" si="17"/>
        <v>3018.4999999999995</v>
      </c>
      <c r="Z94" s="91">
        <f t="shared" si="17"/>
        <v>111.6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172250.79999999996</v>
      </c>
      <c r="AH94" s="91">
        <f>AH10+AH15+AH24+AH33+AH47+AH52+AH54+AH61+AH62+AH69+AH71+AH72+AH76+AH81+AH82+AH83+AH88+AH89+AH90+AH91+AH70+AH40+AH92</f>
        <v>84462.70000000004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59671.49999999999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8041.7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72">
        <f>B95+C95-AG95</f>
        <v>24226.359999999986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2460.3999999999996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72">
        <f>B96+C96-AG96</f>
        <v>8775.099999999997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72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987.1999999999999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2.1</v>
      </c>
      <c r="W98" s="72">
        <f t="shared" si="21"/>
        <v>65.9</v>
      </c>
      <c r="X98" s="72">
        <f t="shared" si="21"/>
        <v>53.4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72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2.5999999999999996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</v>
      </c>
      <c r="W99" s="72">
        <f t="shared" si="22"/>
        <v>1010.3000000000001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7741.000000000001</v>
      </c>
      <c r="AH99" s="72">
        <f>B99+C99-AG99</f>
        <v>4761.400000000002</v>
      </c>
    </row>
    <row r="100" spans="1:34" ht="12.75">
      <c r="A100" s="137" t="s">
        <v>35</v>
      </c>
      <c r="B100" s="20">
        <f>B94-B95-B96-B97-B98-B99</f>
        <v>118112.40000000004</v>
      </c>
      <c r="C100" s="20">
        <f aca="true" t="shared" si="24" ref="C100:AE100">C94-C95-C96-C97-C98-C99</f>
        <v>34206.64000000005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164.40000000000003</v>
      </c>
      <c r="K100" s="92">
        <f t="shared" si="24"/>
        <v>2007.8</v>
      </c>
      <c r="L100" s="92">
        <f t="shared" si="24"/>
        <v>11483.900000000001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2738.0999999999995</v>
      </c>
      <c r="W100" s="92">
        <f t="shared" si="24"/>
        <v>15170.8</v>
      </c>
      <c r="X100" s="92">
        <f t="shared" si="24"/>
        <v>4218.799999999997</v>
      </c>
      <c r="Y100" s="92">
        <f t="shared" si="24"/>
        <v>61.999999999999545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108530.59999999998</v>
      </c>
      <c r="AH100" s="92">
        <f>AH94-AH95-AH96-AH97-AH98-AH99</f>
        <v>43788.44000000006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86"/>
  <sheetViews>
    <sheetView tabSelected="1" zoomScale="70" zoomScaleNormal="70" zoomScalePageLayoutView="0" workbookViewId="0" topLeftCell="A36">
      <selection activeCell="H90" sqref="H9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9.75390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18081.8</v>
      </c>
      <c r="C7" s="86">
        <v>7126.6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C7+E7+O7-AO16-AO25</f>
        <v>25171.2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8050.3</v>
      </c>
      <c r="C8" s="87">
        <v>61433.5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69547.98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205872.69999999995</v>
      </c>
      <c r="C9" s="132">
        <v>84462.70000000004</v>
      </c>
      <c r="D9" s="90">
        <f t="shared" si="0"/>
        <v>631.9999999999999</v>
      </c>
      <c r="E9" s="90">
        <f t="shared" si="0"/>
        <v>3159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0</v>
      </c>
      <c r="J9" s="90">
        <f>J10+J15+J24+J33+J47+J52+J54+J61+J62+J71+J72+J88+J76+J81+J83+J82+J69+J89+J90+J91+J70+J40+J92</f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>P10+P15+P24+P33+P47+P52+P54+P61+P62+P71+P72+P88+P76+P81+P83+P82+P69+P89+P90+P91+P70+P40+P92</f>
        <v>0</v>
      </c>
      <c r="Q9" s="90">
        <f>Q10+Q15+Q24+Q33+Q47+Q52+Q54+Q61+Q62+Q71+Q72+Q88+Q76+Q81+Q83+Q82+Q69+Q89+Q90+Q91+Q70+Q40+Q92</f>
        <v>0</v>
      </c>
      <c r="R9" s="90">
        <f t="shared" si="0"/>
        <v>0</v>
      </c>
      <c r="S9" s="90">
        <f t="shared" si="0"/>
        <v>0.02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9417.72</v>
      </c>
      <c r="AP9" s="90">
        <f>AP10+AP15+AP24+AP33+AP47+AP52+AP54+AP61+AP62+AP71+AP72+AP76+AP88+AP81+AP83+AP82+AP69+AP89+AP91+AP90+AP70+AP40+AP92</f>
        <v>280917.68000000005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5224.9000000000015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0</v>
      </c>
      <c r="J10" s="140">
        <v>0</v>
      </c>
      <c r="K10" s="140">
        <v>0</v>
      </c>
      <c r="L10" s="140">
        <v>0</v>
      </c>
      <c r="M10" s="141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0.02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140">
        <v>0</v>
      </c>
      <c r="AH10" s="140">
        <v>0</v>
      </c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1390.52</v>
      </c>
      <c r="AP10" s="140">
        <f>B10+C10-AO10</f>
        <v>21977.18</v>
      </c>
      <c r="AR10" s="143"/>
    </row>
    <row r="11" spans="1:44" s="142" customFormat="1" ht="15.75">
      <c r="A11" s="144" t="s">
        <v>5</v>
      </c>
      <c r="B11" s="139">
        <v>17088.1</v>
      </c>
      <c r="C11" s="139">
        <v>3798.3000000000065</v>
      </c>
      <c r="D11" s="140">
        <v>451.9</v>
      </c>
      <c r="E11" s="140">
        <v>413</v>
      </c>
      <c r="F11" s="140"/>
      <c r="G11" s="140"/>
      <c r="H11" s="140">
        <v>204.9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1069.8</v>
      </c>
      <c r="AP11" s="140">
        <f>B11+C11-AO11</f>
        <v>19816.600000000006</v>
      </c>
      <c r="AR11" s="143"/>
    </row>
    <row r="12" spans="1:44" s="142" customFormat="1" ht="15.75">
      <c r="A12" s="144" t="s">
        <v>2</v>
      </c>
      <c r="B12" s="145">
        <v>112.6</v>
      </c>
      <c r="C12" s="139">
        <v>38.7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0</v>
      </c>
      <c r="AP12" s="140">
        <f>B12+C12-AO12</f>
        <v>151.3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942.1000000000007</v>
      </c>
      <c r="C14" s="139">
        <v>1387.8999999999949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0</v>
      </c>
      <c r="J14" s="140">
        <f>J10-J11-J12-J13</f>
        <v>0</v>
      </c>
      <c r="K14" s="140">
        <f t="shared" si="2"/>
        <v>0</v>
      </c>
      <c r="L14" s="140">
        <f t="shared" si="2"/>
        <v>0</v>
      </c>
      <c r="M14" s="140">
        <f t="shared" si="2"/>
        <v>0</v>
      </c>
      <c r="N14" s="140">
        <f t="shared" si="2"/>
        <v>0</v>
      </c>
      <c r="O14" s="140">
        <f t="shared" si="2"/>
        <v>0</v>
      </c>
      <c r="P14" s="140">
        <f>P10-P11-P12-P13</f>
        <v>0</v>
      </c>
      <c r="Q14" s="140">
        <f>Q10-Q11-Q12-Q13</f>
        <v>0</v>
      </c>
      <c r="R14" s="140">
        <f t="shared" si="2"/>
        <v>0</v>
      </c>
      <c r="S14" s="140">
        <f t="shared" si="2"/>
        <v>0.02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320.7199999999999</v>
      </c>
      <c r="AP14" s="140">
        <f>AP10-AP11-AP12-AP13</f>
        <v>2009.2799999999945</v>
      </c>
      <c r="AR14" s="143"/>
    </row>
    <row r="15" spans="1:44" s="142" customFormat="1" ht="15" customHeight="1">
      <c r="A15" s="138" t="s">
        <v>6</v>
      </c>
      <c r="B15" s="139">
        <v>52205.4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0</v>
      </c>
      <c r="AH15" s="146">
        <v>0</v>
      </c>
      <c r="AI15" s="140"/>
      <c r="AJ15" s="140"/>
      <c r="AK15" s="140"/>
      <c r="AL15" s="140"/>
      <c r="AM15" s="140"/>
      <c r="AN15" s="140"/>
      <c r="AO15" s="140">
        <f t="shared" si="1"/>
        <v>104.6</v>
      </c>
      <c r="AP15" s="140">
        <f aca="true" t="shared" si="3" ref="AP15:AP31">B15+C15-AO15</f>
        <v>89908.20000000003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0</v>
      </c>
      <c r="AP16" s="149">
        <f t="shared" si="3"/>
        <v>25752.700000000004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18105.059999999983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0</v>
      </c>
      <c r="AF17" s="140">
        <v>0</v>
      </c>
      <c r="AG17" s="140">
        <v>0</v>
      </c>
      <c r="AH17" s="140">
        <v>0</v>
      </c>
      <c r="AI17" s="140"/>
      <c r="AJ17" s="140"/>
      <c r="AK17" s="140"/>
      <c r="AL17" s="140"/>
      <c r="AM17" s="140"/>
      <c r="AN17" s="140"/>
      <c r="AO17" s="140">
        <f t="shared" si="1"/>
        <v>75.1</v>
      </c>
      <c r="AP17" s="140">
        <f t="shared" si="3"/>
        <v>59900.25999999999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1503.2</v>
      </c>
      <c r="C19" s="139">
        <v>2015.8999999999983</v>
      </c>
      <c r="D19" s="140"/>
      <c r="E19" s="140"/>
      <c r="F19" s="140"/>
      <c r="G19" s="140"/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0</v>
      </c>
      <c r="AP19" s="140">
        <f t="shared" si="3"/>
        <v>3519.0999999999985</v>
      </c>
      <c r="AR19" s="143"/>
    </row>
    <row r="20" spans="1:44" s="142" customFormat="1" ht="15.75">
      <c r="A20" s="144" t="s">
        <v>2</v>
      </c>
      <c r="B20" s="139">
        <v>4503.1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v>0</v>
      </c>
      <c r="AH20" s="140">
        <v>0</v>
      </c>
      <c r="AI20" s="140"/>
      <c r="AJ20" s="140"/>
      <c r="AK20" s="140"/>
      <c r="AL20" s="140"/>
      <c r="AM20" s="140"/>
      <c r="AN20" s="140"/>
      <c r="AO20" s="140">
        <f t="shared" si="1"/>
        <v>28.6</v>
      </c>
      <c r="AP20" s="140">
        <f t="shared" si="3"/>
        <v>11939.2</v>
      </c>
      <c r="AR20" s="143"/>
    </row>
    <row r="21" spans="1:44" s="142" customFormat="1" ht="15.75">
      <c r="A21" s="144" t="s">
        <v>16</v>
      </c>
      <c r="B21" s="139">
        <v>0</v>
      </c>
      <c r="C21" s="139">
        <v>964.5999999999998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0</v>
      </c>
      <c r="P21" s="140">
        <v>0</v>
      </c>
      <c r="Q21" s="140">
        <v>0</v>
      </c>
      <c r="R21" s="140"/>
      <c r="S21" s="140"/>
      <c r="T21" s="140"/>
      <c r="U21" s="140"/>
      <c r="V21" s="140"/>
      <c r="W21" s="140"/>
      <c r="X21" s="140"/>
      <c r="Y21" s="140">
        <v>0</v>
      </c>
      <c r="Z21" s="140"/>
      <c r="AA21" s="140"/>
      <c r="AB21" s="140"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0</v>
      </c>
      <c r="AP21" s="140">
        <f t="shared" si="3"/>
        <v>964.5999999999998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4328.799999999997</v>
      </c>
      <c r="C23" s="139">
        <v>9242.999999999996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0</v>
      </c>
      <c r="J23" s="140">
        <f>J15-J17-J18-J19-J20-J21-J22</f>
        <v>0</v>
      </c>
      <c r="K23" s="140">
        <f t="shared" si="4"/>
        <v>0</v>
      </c>
      <c r="L23" s="140">
        <f t="shared" si="4"/>
        <v>0</v>
      </c>
      <c r="M23" s="140">
        <f t="shared" si="4"/>
        <v>0</v>
      </c>
      <c r="N23" s="140">
        <f t="shared" si="4"/>
        <v>0</v>
      </c>
      <c r="O23" s="140">
        <f t="shared" si="4"/>
        <v>0</v>
      </c>
      <c r="P23" s="140">
        <f>P15-P17-P18-P19-P20-P21-P22</f>
        <v>0</v>
      </c>
      <c r="Q23" s="140">
        <f>Q15-Q17-Q18-Q19-Q20-Q21-Q22</f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0.8999999999999964</v>
      </c>
      <c r="AP23" s="140">
        <f t="shared" si="3"/>
        <v>13570.899999999994</v>
      </c>
      <c r="AR23" s="143"/>
    </row>
    <row r="24" spans="1:44" s="142" customFormat="1" ht="15" customHeight="1">
      <c r="A24" s="138" t="s">
        <v>7</v>
      </c>
      <c r="B24" s="139">
        <v>35230.8</v>
      </c>
      <c r="C24" s="139">
        <v>18011.30000000001</v>
      </c>
      <c r="D24" s="140"/>
      <c r="E24" s="140">
        <f>183.1+4.7+37.5</f>
        <v>225.29999999999998</v>
      </c>
      <c r="F24" s="140">
        <v>0</v>
      </c>
      <c r="G24" s="140"/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/>
      <c r="AI24" s="140"/>
      <c r="AJ24" s="140"/>
      <c r="AK24" s="140"/>
      <c r="AL24" s="140"/>
      <c r="AM24" s="140"/>
      <c r="AN24" s="140"/>
      <c r="AO24" s="140">
        <f t="shared" si="1"/>
        <v>225.29999999999998</v>
      </c>
      <c r="AP24" s="140">
        <f t="shared" si="3"/>
        <v>53016.80000000001</v>
      </c>
      <c r="AR24" s="143"/>
    </row>
    <row r="25" spans="1:44" s="152" customFormat="1" ht="15" customHeight="1">
      <c r="A25" s="147" t="s">
        <v>39</v>
      </c>
      <c r="B25" s="148">
        <v>17038.2</v>
      </c>
      <c r="C25" s="148">
        <v>0.10000000000218279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0</v>
      </c>
      <c r="M25" s="150"/>
      <c r="N25" s="150">
        <v>0</v>
      </c>
      <c r="O25" s="150">
        <v>0</v>
      </c>
      <c r="P25" s="150">
        <v>0</v>
      </c>
      <c r="Q25" s="150">
        <v>0</v>
      </c>
      <c r="R25" s="150"/>
      <c r="S25" s="150"/>
      <c r="T25" s="150"/>
      <c r="U25" s="150"/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/>
      <c r="AB25" s="150"/>
      <c r="AC25" s="150">
        <v>0</v>
      </c>
      <c r="AD25" s="150">
        <v>0</v>
      </c>
      <c r="AE25" s="150">
        <v>0</v>
      </c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37.2</v>
      </c>
      <c r="AP25" s="149">
        <f t="shared" si="3"/>
        <v>17001.100000000002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90.8+0.1</f>
        <v>90.89999999999999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181.79999999999998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35139.9</v>
      </c>
      <c r="C32" s="139">
        <v>17920.40000000001</v>
      </c>
      <c r="D32" s="140">
        <f aca="true" t="shared" si="5" ref="D32:AM32">D24-D26-D27-D28-D29-D30-D31</f>
        <v>0</v>
      </c>
      <c r="E32" s="140">
        <f t="shared" si="5"/>
        <v>225.29999999999998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0</v>
      </c>
      <c r="K32" s="140">
        <f t="shared" si="5"/>
        <v>0</v>
      </c>
      <c r="L32" s="140">
        <f>L24-L26-L27-L28-L29-L30-L31</f>
        <v>0</v>
      </c>
      <c r="M32" s="140">
        <f t="shared" si="5"/>
        <v>0</v>
      </c>
      <c r="N32" s="140">
        <f t="shared" si="5"/>
        <v>0</v>
      </c>
      <c r="O32" s="140">
        <f t="shared" si="5"/>
        <v>0</v>
      </c>
      <c r="P32" s="140">
        <f>P24-P26-P27-P28-P29-P30-P31</f>
        <v>0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225.29999999999998</v>
      </c>
      <c r="AP32" s="140">
        <f>AP24-AP30</f>
        <v>52835.00000000001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/>
      <c r="P33" s="140"/>
      <c r="Q33" s="140"/>
      <c r="R33" s="140"/>
      <c r="S33" s="140"/>
      <c r="T33" s="140"/>
      <c r="U33" s="140">
        <v>0</v>
      </c>
      <c r="V33" s="140"/>
      <c r="W33" s="140"/>
      <c r="X33" s="140"/>
      <c r="Y33" s="140"/>
      <c r="Z33" s="140"/>
      <c r="AA33" s="140"/>
      <c r="AB33" s="140">
        <v>0</v>
      </c>
      <c r="AC33" s="140">
        <v>0</v>
      </c>
      <c r="AD33" s="140">
        <v>0</v>
      </c>
      <c r="AE33" s="140">
        <v>0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0</v>
      </c>
      <c r="AP33" s="140">
        <f aca="true" t="shared" si="6" ref="AP33:AP38">B33+C33-AO33</f>
        <v>787.8000000000008</v>
      </c>
      <c r="AR33" s="143"/>
    </row>
    <row r="34" spans="1:44" s="142" customFormat="1" ht="15.75">
      <c r="A34" s="144" t="s">
        <v>5</v>
      </c>
      <c r="B34" s="139">
        <v>291.2</v>
      </c>
      <c r="C34" s="139">
        <v>89.89999999999998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>
        <v>0</v>
      </c>
      <c r="AC34" s="140">
        <v>0</v>
      </c>
      <c r="AD34" s="140">
        <v>0</v>
      </c>
      <c r="AE34" s="140">
        <v>0</v>
      </c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0</v>
      </c>
      <c r="AP34" s="140">
        <f t="shared" si="6"/>
        <v>381.09999999999997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>
        <v>0</v>
      </c>
      <c r="AD35" s="140">
        <v>0</v>
      </c>
      <c r="AE35" s="140">
        <v>0</v>
      </c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69.2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/>
      <c r="S36" s="140"/>
      <c r="T36" s="140"/>
      <c r="U36" s="140">
        <v>0</v>
      </c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73.5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>
        <v>0</v>
      </c>
      <c r="AD37" s="140">
        <v>0</v>
      </c>
      <c r="AE37" s="140">
        <v>0</v>
      </c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0</v>
      </c>
      <c r="AP39" s="140">
        <f>AP33-AP34-AP36-AP38-AP35-AP37</f>
        <v>330.6000000000008</v>
      </c>
      <c r="AR39" s="143"/>
    </row>
    <row r="40" spans="1:44" s="142" customFormat="1" ht="15" customHeight="1">
      <c r="A40" s="138" t="s">
        <v>29</v>
      </c>
      <c r="B40" s="139">
        <v>1349.9</v>
      </c>
      <c r="C40" s="139">
        <v>307.7000000000003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/>
      <c r="Q40" s="140"/>
      <c r="R40" s="140">
        <v>0</v>
      </c>
      <c r="S40" s="140">
        <v>0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0</v>
      </c>
      <c r="AD40" s="140">
        <v>0</v>
      </c>
      <c r="AE40" s="140">
        <v>0</v>
      </c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15.6</v>
      </c>
      <c r="AP40" s="140">
        <f aca="true" t="shared" si="8" ref="AP40:AP45">B40+C40-AO40</f>
        <v>1642.0000000000005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0</v>
      </c>
      <c r="AD41" s="140">
        <v>0</v>
      </c>
      <c r="AE41" s="140">
        <v>0</v>
      </c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0</v>
      </c>
      <c r="AP41" s="140">
        <f t="shared" si="8"/>
        <v>1409.1999999999998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>
        <v>0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165.70000000000005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32.80000000000018</v>
      </c>
      <c r="C46" s="139">
        <v>41.7000000000003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12.6</v>
      </c>
      <c r="AP46" s="140">
        <f>AP40-AP41-AP42-AP43-AP44-AP45</f>
        <v>61.900000000000574</v>
      </c>
      <c r="AR46" s="143"/>
    </row>
    <row r="47" spans="1:44" s="142" customFormat="1" ht="17.25" customHeight="1">
      <c r="A47" s="138" t="s">
        <v>43</v>
      </c>
      <c r="B47" s="145">
        <v>10010.6</v>
      </c>
      <c r="C47" s="139">
        <v>4448.8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0</v>
      </c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4">
        <v>0</v>
      </c>
      <c r="S47" s="154">
        <v>0</v>
      </c>
      <c r="T47" s="154">
        <v>0</v>
      </c>
      <c r="U47" s="154">
        <v>0</v>
      </c>
      <c r="V47" s="154">
        <v>0</v>
      </c>
      <c r="W47" s="154">
        <v>0</v>
      </c>
      <c r="X47" s="154">
        <v>0</v>
      </c>
      <c r="Y47" s="154">
        <v>0</v>
      </c>
      <c r="Z47" s="154">
        <v>0</v>
      </c>
      <c r="AA47" s="154">
        <v>0</v>
      </c>
      <c r="AB47" s="154">
        <v>0</v>
      </c>
      <c r="AC47" s="154">
        <v>0</v>
      </c>
      <c r="AD47" s="154">
        <v>0</v>
      </c>
      <c r="AE47" s="154">
        <v>0</v>
      </c>
      <c r="AF47" s="154">
        <v>0</v>
      </c>
      <c r="AG47" s="154">
        <v>0</v>
      </c>
      <c r="AH47" s="154">
        <v>0</v>
      </c>
      <c r="AI47" s="154">
        <v>0</v>
      </c>
      <c r="AJ47" s="154">
        <v>0</v>
      </c>
      <c r="AK47" s="154">
        <v>0</v>
      </c>
      <c r="AL47" s="154">
        <v>0</v>
      </c>
      <c r="AM47" s="154">
        <v>0</v>
      </c>
      <c r="AN47" s="154">
        <v>0</v>
      </c>
      <c r="AO47" s="140">
        <f t="shared" si="9"/>
        <v>2181.3</v>
      </c>
      <c r="AP47" s="140">
        <f>B47+C47-AO47</f>
        <v>12278.100000000002</v>
      </c>
      <c r="AR47" s="143"/>
    </row>
    <row r="48" spans="1:44" s="142" customFormat="1" ht="15.75">
      <c r="A48" s="144" t="s">
        <v>5</v>
      </c>
      <c r="B48" s="139">
        <v>54.4</v>
      </c>
      <c r="C48" s="139">
        <v>104.20000000000002</v>
      </c>
      <c r="D48" s="140"/>
      <c r="E48" s="154"/>
      <c r="F48" s="154"/>
      <c r="G48" s="154"/>
      <c r="H48" s="154">
        <v>1979</v>
      </c>
      <c r="I48" s="154"/>
      <c r="J48" s="154"/>
      <c r="K48" s="154"/>
      <c r="L48" s="154"/>
      <c r="M48" s="154"/>
      <c r="N48" s="154"/>
      <c r="O48" s="154"/>
      <c r="P48" s="154"/>
      <c r="Q48" s="154"/>
      <c r="R48" s="154">
        <v>0</v>
      </c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>
        <v>0</v>
      </c>
      <c r="AH48" s="154"/>
      <c r="AI48" s="154"/>
      <c r="AJ48" s="154"/>
      <c r="AK48" s="154"/>
      <c r="AL48" s="154"/>
      <c r="AM48" s="154"/>
      <c r="AN48" s="154"/>
      <c r="AO48" s="140">
        <f t="shared" si="9"/>
        <v>1979</v>
      </c>
      <c r="AP48" s="140">
        <f>B48+C48-AO48</f>
        <v>-1820.4</v>
      </c>
      <c r="AR48" s="143"/>
    </row>
    <row r="49" spans="1:44" s="142" customFormat="1" ht="15.75">
      <c r="A49" s="144" t="s">
        <v>16</v>
      </c>
      <c r="B49" s="139">
        <v>9303.8</v>
      </c>
      <c r="C49" s="139">
        <v>3060.4000000000024</v>
      </c>
      <c r="D49" s="140"/>
      <c r="E49" s="140">
        <v>131.7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/>
      <c r="AO49" s="140">
        <f t="shared" si="9"/>
        <v>131.7</v>
      </c>
      <c r="AP49" s="140">
        <f>B49+C49-AO49</f>
        <v>12232.5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652.4000000000015</v>
      </c>
      <c r="C51" s="139">
        <v>1284.1999999999978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0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0</v>
      </c>
      <c r="Q51" s="140">
        <f>Q47-Q48-Q49</f>
        <v>0</v>
      </c>
      <c r="R51" s="140">
        <f t="shared" si="11"/>
        <v>0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0</v>
      </c>
      <c r="Y51" s="140">
        <f t="shared" si="11"/>
        <v>0</v>
      </c>
      <c r="Z51" s="140">
        <f t="shared" si="11"/>
        <v>0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70.60000000000011</v>
      </c>
      <c r="AP51" s="140">
        <f>AP47-AP49-AP48</f>
        <v>1866.0000000000023</v>
      </c>
      <c r="AR51" s="143"/>
    </row>
    <row r="52" spans="1:44" s="142" customFormat="1" ht="15" customHeight="1">
      <c r="A52" s="138" t="s">
        <v>0</v>
      </c>
      <c r="B52" s="139">
        <v>9278</v>
      </c>
      <c r="C52" s="139">
        <v>2698.2999999999975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0</v>
      </c>
      <c r="J52" s="140">
        <v>0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40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/>
      <c r="Z52" s="140">
        <v>0</v>
      </c>
      <c r="AA52" s="140">
        <v>0</v>
      </c>
      <c r="AB52" s="140">
        <v>0</v>
      </c>
      <c r="AC52" s="140">
        <v>0</v>
      </c>
      <c r="AD52" s="140">
        <v>0</v>
      </c>
      <c r="AE52" s="140">
        <v>0</v>
      </c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2251.5</v>
      </c>
      <c r="AP52" s="140">
        <f aca="true" t="shared" si="12" ref="AP52:AP59">B52+C52-AO52</f>
        <v>9724.799999999997</v>
      </c>
      <c r="AR52" s="143"/>
    </row>
    <row r="53" spans="1:44" s="142" customFormat="1" ht="15" customHeight="1">
      <c r="A53" s="144" t="s">
        <v>2</v>
      </c>
      <c r="B53" s="139">
        <v>2488.3</v>
      </c>
      <c r="C53" s="139">
        <v>99.19999999999948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/>
      <c r="U53" s="140"/>
      <c r="V53" s="140"/>
      <c r="W53" s="140"/>
      <c r="X53" s="140"/>
      <c r="Y53" s="140"/>
      <c r="Z53" s="140">
        <v>0</v>
      </c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707.3</v>
      </c>
      <c r="AP53" s="140">
        <f t="shared" si="12"/>
        <v>1880.1999999999996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1099.9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0</v>
      </c>
      <c r="J54" s="140">
        <v>0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/>
      <c r="Z54" s="140"/>
      <c r="AA54" s="140">
        <v>0</v>
      </c>
      <c r="AB54" s="140"/>
      <c r="AC54" s="140">
        <v>0</v>
      </c>
      <c r="AD54" s="140">
        <v>0</v>
      </c>
      <c r="AE54" s="140">
        <v>0</v>
      </c>
      <c r="AF54" s="140"/>
      <c r="AG54" s="140">
        <v>0</v>
      </c>
      <c r="AH54" s="140"/>
      <c r="AI54" s="140"/>
      <c r="AJ54" s="140"/>
      <c r="AK54" s="140"/>
      <c r="AL54" s="140"/>
      <c r="AM54" s="140"/>
      <c r="AN54" s="140"/>
      <c r="AO54" s="140">
        <f t="shared" si="9"/>
        <v>203.7</v>
      </c>
      <c r="AP54" s="140">
        <f t="shared" si="12"/>
        <v>3281.6000000000004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174.69999999999982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0</v>
      </c>
      <c r="AD55" s="140">
        <v>0</v>
      </c>
      <c r="AE55" s="140">
        <v>0</v>
      </c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17.9</v>
      </c>
      <c r="AP55" s="140">
        <f t="shared" si="12"/>
        <v>1405.7999999999997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18.3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>
        <v>0</v>
      </c>
      <c r="W57" s="140">
        <v>0</v>
      </c>
      <c r="X57" s="140">
        <v>0</v>
      </c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0</v>
      </c>
      <c r="AP57" s="140">
        <f t="shared" si="12"/>
        <v>208.19999999999993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>
        <v>0</v>
      </c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 aca="true" t="shared" si="13" ref="B60:AM60">B54-B55-B57-B59-B56-B58</f>
        <v>1118.1000000000001</v>
      </c>
      <c r="C60" s="139">
        <v>715.5000000000005</v>
      </c>
      <c r="D60" s="140">
        <f t="shared" si="13"/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>H54-H55-H57-H59-H56-H58</f>
        <v>185.79999999999998</v>
      </c>
      <c r="I60" s="140">
        <f>I54-I55-I57-I59-I56-I58</f>
        <v>0</v>
      </c>
      <c r="J60" s="140">
        <f>J54-J55-J57-J59-J56-J58</f>
        <v>0</v>
      </c>
      <c r="K60" s="140">
        <f t="shared" si="13"/>
        <v>0</v>
      </c>
      <c r="L60" s="140">
        <f t="shared" si="13"/>
        <v>0</v>
      </c>
      <c r="M60" s="140">
        <f t="shared" si="13"/>
        <v>0</v>
      </c>
      <c r="N60" s="140">
        <f t="shared" si="13"/>
        <v>0</v>
      </c>
      <c r="O60" s="140">
        <f t="shared" si="13"/>
        <v>0</v>
      </c>
      <c r="P60" s="140">
        <f>P54-P55-P57-P59-P56-P58</f>
        <v>0</v>
      </c>
      <c r="Q60" s="140">
        <f>Q54-Q55-Q57-Q59-Q56-Q58</f>
        <v>0</v>
      </c>
      <c r="R60" s="140">
        <f t="shared" si="13"/>
        <v>0</v>
      </c>
      <c r="S60" s="140">
        <f t="shared" si="13"/>
        <v>0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>W54-W55-W57-W59-W56-W58</f>
        <v>0</v>
      </c>
      <c r="X60" s="140">
        <f>X54-X55-X57-X59-X56-X58</f>
        <v>0</v>
      </c>
      <c r="Y60" s="140">
        <f t="shared" si="13"/>
        <v>0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>AD54-AD55-AD57-AD59-AD56-AD58</f>
        <v>0</v>
      </c>
      <c r="AE60" s="140">
        <f>AE54-AE55-AE57-AE59-AE56-AE58</f>
        <v>0</v>
      </c>
      <c r="AF60" s="140">
        <f t="shared" si="13"/>
        <v>0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185.79999999999998</v>
      </c>
      <c r="AP60" s="140">
        <f>AP54-AP55-AP57-AP59-AP56-AP58</f>
        <v>1647.8000000000009</v>
      </c>
      <c r="AR60" s="143"/>
    </row>
    <row r="61" spans="1:44" s="142" customFormat="1" ht="15" customHeight="1">
      <c r="A61" s="138" t="s">
        <v>10</v>
      </c>
      <c r="B61" s="139">
        <v>84</v>
      </c>
      <c r="C61" s="139">
        <v>115.99999999999999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>
        <v>0</v>
      </c>
      <c r="U61" s="140">
        <v>0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140">
        <v>0</v>
      </c>
      <c r="AC61" s="140">
        <v>0</v>
      </c>
      <c r="AD61" s="140">
        <v>0</v>
      </c>
      <c r="AE61" s="140">
        <v>0</v>
      </c>
      <c r="AF61" s="140">
        <v>0</v>
      </c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0</v>
      </c>
      <c r="AP61" s="140">
        <f aca="true" t="shared" si="15" ref="AP61:AP67">B61+C61-AO61</f>
        <v>200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6327.700000000001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0</v>
      </c>
      <c r="J62" s="140">
        <v>0</v>
      </c>
      <c r="K62" s="140">
        <v>0</v>
      </c>
      <c r="L62" s="140">
        <v>0</v>
      </c>
      <c r="M62" s="140">
        <v>0</v>
      </c>
      <c r="N62" s="140">
        <v>0</v>
      </c>
      <c r="O62" s="140">
        <v>0</v>
      </c>
      <c r="P62" s="140">
        <v>0</v>
      </c>
      <c r="Q62" s="140">
        <v>0</v>
      </c>
      <c r="R62" s="140">
        <v>0</v>
      </c>
      <c r="S62" s="140">
        <v>0</v>
      </c>
      <c r="T62" s="140">
        <v>0</v>
      </c>
      <c r="U62" s="140">
        <v>0</v>
      </c>
      <c r="V62" s="140">
        <v>0</v>
      </c>
      <c r="W62" s="140">
        <v>0</v>
      </c>
      <c r="X62" s="140">
        <v>0</v>
      </c>
      <c r="Y62" s="140">
        <v>0</v>
      </c>
      <c r="Z62" s="140">
        <v>0</v>
      </c>
      <c r="AA62" s="140">
        <v>0</v>
      </c>
      <c r="AB62" s="140">
        <v>0</v>
      </c>
      <c r="AC62" s="140">
        <v>0</v>
      </c>
      <c r="AD62" s="140">
        <v>0</v>
      </c>
      <c r="AE62" s="140">
        <v>0</v>
      </c>
      <c r="AF62" s="140">
        <v>0</v>
      </c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150.4</v>
      </c>
      <c r="AP62" s="140">
        <f t="shared" si="15"/>
        <v>9643.7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1853.7999999999995</v>
      </c>
      <c r="D63" s="140"/>
      <c r="E63" s="140">
        <v>0</v>
      </c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0</v>
      </c>
      <c r="AP63" s="140">
        <f t="shared" si="15"/>
        <v>3157.8999999999996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v>275.3</v>
      </c>
      <c r="C65" s="139">
        <v>873.6000000000001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0</v>
      </c>
      <c r="AP65" s="140">
        <f t="shared" si="15"/>
        <v>1148.9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0</v>
      </c>
      <c r="AP66" s="140">
        <f t="shared" si="15"/>
        <v>145.49999999999997</v>
      </c>
      <c r="AR66" s="143"/>
    </row>
    <row r="67" spans="1:44" s="142" customFormat="1" ht="15.75">
      <c r="A67" s="144" t="s">
        <v>16</v>
      </c>
      <c r="B67" s="139">
        <v>700.3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0</v>
      </c>
      <c r="AP67" s="140">
        <f t="shared" si="15"/>
        <v>1178.2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1151.4</v>
      </c>
      <c r="C68" s="139">
        <v>3012.2000000000016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0</v>
      </c>
      <c r="M68" s="140">
        <f t="shared" si="16"/>
        <v>0</v>
      </c>
      <c r="N68" s="140">
        <f t="shared" si="16"/>
        <v>0</v>
      </c>
      <c r="O68" s="140">
        <f t="shared" si="16"/>
        <v>0</v>
      </c>
      <c r="P68" s="140">
        <f>P62-P63-P66-P67-P65-P64</f>
        <v>0</v>
      </c>
      <c r="Q68" s="140">
        <f>Q62-Q63-Q66-Q67-Q65-Q64</f>
        <v>0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0</v>
      </c>
      <c r="W68" s="140">
        <f>W62-W63-W66-W67-W65-W64</f>
        <v>0</v>
      </c>
      <c r="X68" s="140">
        <f>X62-X63-X66-X67-X65-X64</f>
        <v>0</v>
      </c>
      <c r="Y68" s="140">
        <f t="shared" si="16"/>
        <v>0</v>
      </c>
      <c r="Z68" s="140">
        <f t="shared" si="16"/>
        <v>0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150.4</v>
      </c>
      <c r="AP68" s="140">
        <f>AP62-AP63-AP66-AP67-AP65-AP64</f>
        <v>4013.200000000001</v>
      </c>
      <c r="AR68" s="143"/>
    </row>
    <row r="69" spans="1:44" s="142" customFormat="1" ht="31.5">
      <c r="A69" s="138" t="s">
        <v>45</v>
      </c>
      <c r="B69" s="139">
        <v>2541.5</v>
      </c>
      <c r="C69" s="139">
        <v>11.600000000000136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0</v>
      </c>
      <c r="W69" s="140">
        <v>0</v>
      </c>
      <c r="X69" s="140">
        <v>0</v>
      </c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949.6</v>
      </c>
      <c r="AP69" s="158">
        <f aca="true" t="shared" si="17" ref="AP69:AP92">B69+C69-AO69</f>
        <v>1603.5000000000005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v>2875.8</v>
      </c>
      <c r="C71" s="159">
        <v>237.0999999999999</v>
      </c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154">
        <v>0</v>
      </c>
      <c r="X71" s="154">
        <v>0</v>
      </c>
      <c r="Y71" s="154">
        <v>0</v>
      </c>
      <c r="Z71" s="154">
        <v>0</v>
      </c>
      <c r="AA71" s="154">
        <v>0</v>
      </c>
      <c r="AB71" s="154">
        <v>0</v>
      </c>
      <c r="AC71" s="154">
        <v>0</v>
      </c>
      <c r="AD71" s="154">
        <v>0</v>
      </c>
      <c r="AE71" s="154">
        <v>0</v>
      </c>
      <c r="AF71" s="154">
        <v>0</v>
      </c>
      <c r="AG71" s="154">
        <v>0</v>
      </c>
      <c r="AH71" s="154"/>
      <c r="AI71" s="154"/>
      <c r="AJ71" s="154"/>
      <c r="AK71" s="154"/>
      <c r="AL71" s="154"/>
      <c r="AM71" s="154"/>
      <c r="AN71" s="154"/>
      <c r="AO71" s="140">
        <f t="shared" si="14"/>
        <v>0</v>
      </c>
      <c r="AP71" s="158">
        <f t="shared" si="17"/>
        <v>3112.9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40+40+49.5+25+28+494.3+39.7+41+96+43+328.2+25+4+775.1+30-154.3-700-21</f>
        <v>1183.5000000000002</v>
      </c>
      <c r="C72" s="139">
        <v>3053.2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40">
        <v>0</v>
      </c>
      <c r="AB72" s="140">
        <v>0</v>
      </c>
      <c r="AC72" s="140">
        <v>0</v>
      </c>
      <c r="AD72" s="140">
        <v>0</v>
      </c>
      <c r="AE72" s="140">
        <v>0</v>
      </c>
      <c r="AF72" s="140">
        <v>0</v>
      </c>
      <c r="AG72" s="140">
        <v>0</v>
      </c>
      <c r="AH72" s="140"/>
      <c r="AI72" s="140"/>
      <c r="AJ72" s="140"/>
      <c r="AK72" s="140"/>
      <c r="AL72" s="140"/>
      <c r="AM72" s="140"/>
      <c r="AN72" s="140"/>
      <c r="AO72" s="140">
        <f t="shared" si="14"/>
        <v>13.5</v>
      </c>
      <c r="AP72" s="158">
        <f t="shared" si="17"/>
        <v>4223.2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640.4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0</v>
      </c>
      <c r="AP74" s="158">
        <f t="shared" si="17"/>
        <v>759.3</v>
      </c>
      <c r="AR74" s="143"/>
    </row>
    <row r="75" spans="1:44" s="142" customFormat="1" ht="15" customHeight="1">
      <c r="A75" s="144" t="s">
        <v>16</v>
      </c>
      <c r="B75" s="139">
        <f>15+14.2</f>
        <v>29.2</v>
      </c>
      <c r="C75" s="139">
        <v>147.79999999999998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0</v>
      </c>
      <c r="AP75" s="158">
        <f t="shared" si="17"/>
        <v>176.99999999999997</v>
      </c>
      <c r="AR75" s="143"/>
    </row>
    <row r="76" spans="1:44" s="162" customFormat="1" ht="15.75">
      <c r="A76" s="161" t="s">
        <v>48</v>
      </c>
      <c r="B76" s="139">
        <v>341.3</v>
      </c>
      <c r="C76" s="139">
        <v>181.19999999999987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0</v>
      </c>
      <c r="AD76" s="154">
        <v>0</v>
      </c>
      <c r="AE76" s="154">
        <v>0</v>
      </c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0</v>
      </c>
      <c r="AP76" s="158">
        <f t="shared" si="17"/>
        <v>522.4999999999999</v>
      </c>
      <c r="AR76" s="143"/>
    </row>
    <row r="77" spans="1:44" s="162" customFormat="1" ht="15.75">
      <c r="A77" s="144" t="s">
        <v>5</v>
      </c>
      <c r="B77" s="139">
        <v>221.7</v>
      </c>
      <c r="C77" s="139">
        <v>0.29999999999998295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0</v>
      </c>
      <c r="AP77" s="158">
        <f t="shared" si="17"/>
        <v>221.99999999999997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</v>
      </c>
      <c r="AP80" s="158">
        <f t="shared" si="17"/>
        <v>2.7000000000000015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v>9182.4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0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0</v>
      </c>
      <c r="Q89" s="140">
        <v>0</v>
      </c>
      <c r="R89" s="140">
        <v>0</v>
      </c>
      <c r="S89" s="140">
        <v>0</v>
      </c>
      <c r="T89" s="140">
        <v>0</v>
      </c>
      <c r="U89" s="140">
        <v>0</v>
      </c>
      <c r="V89" s="140">
        <v>0</v>
      </c>
      <c r="W89" s="140">
        <v>0</v>
      </c>
      <c r="X89" s="140">
        <v>0</v>
      </c>
      <c r="Y89" s="140">
        <v>0</v>
      </c>
      <c r="Z89" s="140">
        <v>0</v>
      </c>
      <c r="AA89" s="140">
        <v>0</v>
      </c>
      <c r="AB89" s="140">
        <v>0</v>
      </c>
      <c r="AC89" s="140">
        <v>0</v>
      </c>
      <c r="AD89" s="140">
        <v>0</v>
      </c>
      <c r="AE89" s="140">
        <v>0</v>
      </c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1931.6999999999998</v>
      </c>
      <c r="AP89" s="140">
        <f t="shared" si="17"/>
        <v>9918.900000000005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1886.7999999999997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>
        <v>0</v>
      </c>
      <c r="W90" s="140">
        <v>0</v>
      </c>
      <c r="X90" s="140">
        <v>0</v>
      </c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0</v>
      </c>
      <c r="AP90" s="140">
        <f t="shared" si="17"/>
        <v>7547.199999999999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v>51426.9</v>
      </c>
      <c r="C92" s="139">
        <v>2.400000000001455</v>
      </c>
      <c r="D92" s="140">
        <v>0</v>
      </c>
      <c r="E92" s="140">
        <v>0</v>
      </c>
      <c r="F92" s="140">
        <v>0</v>
      </c>
      <c r="G92" s="140">
        <v>0</v>
      </c>
      <c r="H92" s="140">
        <v>0</v>
      </c>
      <c r="I92" s="140">
        <v>0</v>
      </c>
      <c r="J92" s="140">
        <v>0</v>
      </c>
      <c r="K92" s="140">
        <v>0</v>
      </c>
      <c r="L92" s="140"/>
      <c r="M92" s="140"/>
      <c r="N92" s="140"/>
      <c r="O92" s="140">
        <v>0</v>
      </c>
      <c r="P92" s="140">
        <v>0</v>
      </c>
      <c r="Q92" s="140">
        <v>0</v>
      </c>
      <c r="R92" s="140">
        <v>0</v>
      </c>
      <c r="S92" s="140">
        <v>0</v>
      </c>
      <c r="T92" s="140"/>
      <c r="U92" s="140"/>
      <c r="V92" s="140">
        <v>0</v>
      </c>
      <c r="W92" s="140">
        <v>0</v>
      </c>
      <c r="X92" s="140">
        <v>0</v>
      </c>
      <c r="Y92" s="140"/>
      <c r="Z92" s="140"/>
      <c r="AA92" s="140"/>
      <c r="AB92" s="140">
        <v>0</v>
      </c>
      <c r="AC92" s="140">
        <v>0</v>
      </c>
      <c r="AD92" s="140">
        <v>0</v>
      </c>
      <c r="AE92" s="140">
        <v>0</v>
      </c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0</v>
      </c>
      <c r="AP92" s="140">
        <f t="shared" si="17"/>
        <v>51429.3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205872.69999999995</v>
      </c>
      <c r="C94" s="136">
        <v>84462.70000000004</v>
      </c>
      <c r="D94" s="91">
        <f t="shared" si="18"/>
        <v>631.9999999999999</v>
      </c>
      <c r="E94" s="91">
        <f t="shared" si="18"/>
        <v>3159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0</v>
      </c>
      <c r="J94" s="91">
        <f>J10+J15+J24+J33+J47+J52+J54+J61+J62+J69+J71+J72+J76+J81+J82+J83+J88+J89+J90+J91+J40+J92+J70</f>
        <v>0</v>
      </c>
      <c r="K94" s="91">
        <f t="shared" si="18"/>
        <v>0</v>
      </c>
      <c r="L94" s="91">
        <f t="shared" si="18"/>
        <v>0</v>
      </c>
      <c r="M94" s="91">
        <f t="shared" si="18"/>
        <v>0</v>
      </c>
      <c r="N94" s="91">
        <f t="shared" si="18"/>
        <v>0</v>
      </c>
      <c r="O94" s="91">
        <f t="shared" si="18"/>
        <v>0</v>
      </c>
      <c r="P94" s="91">
        <f>P10+P15+P24+P33+P47+P52+P54+P61+P62+P69+P71+P72+P76+P81+P82+P83+P88+P89+P90+P91+P40+P92+P70</f>
        <v>0</v>
      </c>
      <c r="Q94" s="91">
        <f>Q10+Q15+Q24+Q33+Q47+Q52+Q54+Q61+Q62+Q69+Q71+Q72+Q76+Q81+Q82+Q83+Q88+Q89+Q90+Q91+Q40+Q92+Q70</f>
        <v>0</v>
      </c>
      <c r="R94" s="91">
        <f t="shared" si="18"/>
        <v>0</v>
      </c>
      <c r="S94" s="91">
        <f t="shared" si="18"/>
        <v>0.02</v>
      </c>
      <c r="T94" s="91">
        <f t="shared" si="18"/>
        <v>0</v>
      </c>
      <c r="U94" s="91">
        <f t="shared" si="18"/>
        <v>0</v>
      </c>
      <c r="V94" s="91">
        <f t="shared" si="18"/>
        <v>0</v>
      </c>
      <c r="W94" s="91">
        <f>W10+W15+W24+W33+W47+W52+W54+W61+W62+W69+W71+W72+W76+W81+W82+W83+W88+W89+W90+W91+W40+W92+W70</f>
        <v>0</v>
      </c>
      <c r="X94" s="91">
        <f>X10+X15+X24+X33+X47+X52+X54+X61+X62+X69+X71+X72+X76+X81+X82+X83+X88+X89+X90+X91+X40+X92+X70</f>
        <v>0</v>
      </c>
      <c r="Y94" s="91">
        <f t="shared" si="18"/>
        <v>0</v>
      </c>
      <c r="Z94" s="91">
        <f t="shared" si="18"/>
        <v>0</v>
      </c>
      <c r="AA94" s="91">
        <f t="shared" si="18"/>
        <v>0</v>
      </c>
      <c r="AB94" s="91">
        <f t="shared" si="18"/>
        <v>0</v>
      </c>
      <c r="AC94" s="91">
        <f t="shared" si="18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9417.72</v>
      </c>
      <c r="AP94" s="91">
        <f>AP10+AP15+AP24+AP33+AP47+AP52+AP54+AP61+AP62+AP69+AP71+AP72+AP76+AP81+AP82+AP83+AP88+AP89+AP90+AP91+AP70+AP40+AP92</f>
        <v>280917.68000000005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63387.899999999994</v>
      </c>
      <c r="C95" s="97">
        <v>24226.359999999986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2201.8</v>
      </c>
      <c r="I95" s="72">
        <f>I11+I17+I26+I34+I55+I63+I73+I41+I77+I48</f>
        <v>0</v>
      </c>
      <c r="J95" s="72">
        <f>J11+J17+J26+J34+J55+J63+J73+J41+J77+J48</f>
        <v>0</v>
      </c>
      <c r="K95" s="72">
        <f t="shared" si="19"/>
        <v>0</v>
      </c>
      <c r="L95" s="72">
        <f t="shared" si="19"/>
        <v>0</v>
      </c>
      <c r="M95" s="72">
        <f t="shared" si="19"/>
        <v>0</v>
      </c>
      <c r="N95" s="72">
        <f t="shared" si="19"/>
        <v>0</v>
      </c>
      <c r="O95" s="72">
        <f t="shared" si="19"/>
        <v>0</v>
      </c>
      <c r="P95" s="72">
        <f>P11+P17+P26+P34+P55+P63+P73+P41+P77+P48</f>
        <v>0</v>
      </c>
      <c r="Q95" s="72">
        <f>Q11+Q17+Q26+Q34+Q55+Q63+Q73+Q41+Q77+Q48</f>
        <v>0</v>
      </c>
      <c r="R95" s="72">
        <f t="shared" si="19"/>
        <v>0</v>
      </c>
      <c r="S95" s="72">
        <f t="shared" si="19"/>
        <v>0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0</v>
      </c>
      <c r="X95" s="72">
        <f>X11+X17+X26+X34+X55+X63+X73+X41+X77+X48</f>
        <v>0</v>
      </c>
      <c r="Y95" s="72">
        <f t="shared" si="19"/>
        <v>0</v>
      </c>
      <c r="Z95" s="72">
        <f t="shared" si="19"/>
        <v>0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3141.8</v>
      </c>
      <c r="AP95" s="72">
        <f>B95+C95-AO95</f>
        <v>84472.45999999998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7289.4000000000015</v>
      </c>
      <c r="C96" s="97">
        <v>8775.099999999997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0</v>
      </c>
      <c r="J96" s="72">
        <f>J12+J20+J29+J36+J57+J66+J44+J80+J74+J53</f>
        <v>0</v>
      </c>
      <c r="K96" s="72">
        <f t="shared" si="20"/>
        <v>0</v>
      </c>
      <c r="L96" s="72">
        <f t="shared" si="20"/>
        <v>0</v>
      </c>
      <c r="M96" s="72">
        <f t="shared" si="20"/>
        <v>0</v>
      </c>
      <c r="N96" s="72">
        <f t="shared" si="20"/>
        <v>0</v>
      </c>
      <c r="O96" s="72">
        <f t="shared" si="20"/>
        <v>0</v>
      </c>
      <c r="P96" s="72">
        <f>P12+P20+P29+P36+P57+P66+P44+P80+P74+P53</f>
        <v>0</v>
      </c>
      <c r="Q96" s="72">
        <f>Q12+Q20+Q29+Q36+Q57+Q66+Q44+Q80+Q74+Q53</f>
        <v>0</v>
      </c>
      <c r="R96" s="72">
        <f t="shared" si="20"/>
        <v>0</v>
      </c>
      <c r="S96" s="72">
        <f t="shared" si="20"/>
        <v>0</v>
      </c>
      <c r="T96" s="72">
        <f t="shared" si="20"/>
        <v>0</v>
      </c>
      <c r="U96" s="72">
        <f t="shared" si="20"/>
        <v>0</v>
      </c>
      <c r="V96" s="72">
        <f t="shared" si="20"/>
        <v>0</v>
      </c>
      <c r="W96" s="72">
        <f>W12+W20+W29+W36+W57+W66+W44+W80+W74+W53</f>
        <v>0</v>
      </c>
      <c r="X96" s="72">
        <f>X12+X20+X29+X36+X57+X66+X44+X80+X74+X53</f>
        <v>0</v>
      </c>
      <c r="Y96" s="72">
        <f t="shared" si="20"/>
        <v>0</v>
      </c>
      <c r="Z96" s="72">
        <f t="shared" si="20"/>
        <v>0</v>
      </c>
      <c r="AA96" s="72">
        <f t="shared" si="20"/>
        <v>0</v>
      </c>
      <c r="AB96" s="72">
        <f t="shared" si="20"/>
        <v>0</v>
      </c>
      <c r="AC96" s="72">
        <f t="shared" si="20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738.9</v>
      </c>
      <c r="AP96" s="72">
        <f>B96+C96-AO96</f>
        <v>15325.599999999999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1778.5</v>
      </c>
      <c r="C98" s="97"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0</v>
      </c>
      <c r="J98" s="72">
        <f>J19+J28+J65+J35+J43+J56+J79</f>
        <v>0</v>
      </c>
      <c r="K98" s="72">
        <f t="shared" si="22"/>
        <v>0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0</v>
      </c>
      <c r="P98" s="72">
        <f>P19+P28+P65+P35+P43+P56+P79</f>
        <v>0</v>
      </c>
      <c r="Q98" s="72">
        <f>Q19+Q28+Q65+Q35+Q43+Q56+Q79</f>
        <v>0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0</v>
      </c>
      <c r="W98" s="72">
        <f>W19+W28+W65+W35+W43+W56+W79</f>
        <v>0</v>
      </c>
      <c r="X98" s="72">
        <f>X19+X28+X65+X35+X43+X56+X79</f>
        <v>0</v>
      </c>
      <c r="Y98" s="72">
        <f t="shared" si="22"/>
        <v>0</v>
      </c>
      <c r="Z98" s="72">
        <f t="shared" si="22"/>
        <v>0</v>
      </c>
      <c r="AA98" s="72">
        <f t="shared" si="22"/>
        <v>0</v>
      </c>
      <c r="AB98" s="72">
        <f t="shared" si="22"/>
        <v>0</v>
      </c>
      <c r="AC98" s="72">
        <f t="shared" si="22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0</v>
      </c>
      <c r="AP98" s="72">
        <f>B98+C98-AO98</f>
        <v>4675.799999999997</v>
      </c>
    </row>
    <row r="99" spans="1:42" s="18" customFormat="1" ht="15.75">
      <c r="A99" s="98" t="s">
        <v>16</v>
      </c>
      <c r="B99" s="97">
        <f>B21+B30+B49+B37+B58+B13+B75+B67</f>
        <v>10124.199999999999</v>
      </c>
      <c r="C99" s="97">
        <v>4761.400000000002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0</v>
      </c>
      <c r="I99" s="72">
        <f>I21+I30+I49+I37+I58+I13+I75+I67</f>
        <v>0</v>
      </c>
      <c r="J99" s="72">
        <f>J21+J30+J49+J37+J58+J13+J75+J67</f>
        <v>0</v>
      </c>
      <c r="K99" s="72">
        <f t="shared" si="23"/>
        <v>0</v>
      </c>
      <c r="L99" s="72">
        <f t="shared" si="23"/>
        <v>0</v>
      </c>
      <c r="M99" s="72">
        <f t="shared" si="23"/>
        <v>0</v>
      </c>
      <c r="N99" s="72">
        <f t="shared" si="23"/>
        <v>0</v>
      </c>
      <c r="O99" s="72">
        <f t="shared" si="23"/>
        <v>0</v>
      </c>
      <c r="P99" s="72">
        <f>P21+P30+P49+P37+P58+P13+P75+P67</f>
        <v>0</v>
      </c>
      <c r="Q99" s="72">
        <f>Q21+Q30+Q49+Q37+Q58+Q13+Q75+Q67</f>
        <v>0</v>
      </c>
      <c r="R99" s="72">
        <f t="shared" si="23"/>
        <v>0</v>
      </c>
      <c r="S99" s="72">
        <f t="shared" si="23"/>
        <v>0</v>
      </c>
      <c r="T99" s="72">
        <f t="shared" si="23"/>
        <v>0</v>
      </c>
      <c r="U99" s="72">
        <f t="shared" si="23"/>
        <v>0</v>
      </c>
      <c r="V99" s="72">
        <f t="shared" si="23"/>
        <v>0</v>
      </c>
      <c r="W99" s="72">
        <f>W21+W30+W49+W37+W58+W13+W75+W67</f>
        <v>0</v>
      </c>
      <c r="X99" s="72">
        <f>X21+X30+X49+X37+X58+X13+X75+X67</f>
        <v>0</v>
      </c>
      <c r="Y99" s="72">
        <f t="shared" si="23"/>
        <v>0</v>
      </c>
      <c r="Z99" s="72">
        <f t="shared" si="23"/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131.7</v>
      </c>
      <c r="AP99" s="72">
        <f>B99+C99-AO99</f>
        <v>14753.900000000001</v>
      </c>
    </row>
    <row r="100" spans="1:42" ht="12.75">
      <c r="A100" s="137" t="s">
        <v>35</v>
      </c>
      <c r="B100" s="20">
        <f>B94-B95-B96-B97-B98-B99</f>
        <v>123292.69999999997</v>
      </c>
      <c r="C100" s="20">
        <v>43788.44000000006</v>
      </c>
      <c r="D100" s="92">
        <f aca="true" t="shared" si="25" ref="D100:AM100">D94-D95-D96-D97-D98-D99</f>
        <v>110.29999999999995</v>
      </c>
      <c r="E100" s="92">
        <f t="shared" si="25"/>
        <v>1921.9999999999998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3373.0000000000005</v>
      </c>
      <c r="I100" s="92">
        <f>I94-I95-I96-I97-I98-I99</f>
        <v>0</v>
      </c>
      <c r="J100" s="92">
        <f>J94-J95-J96-J97-J98-J99</f>
        <v>0</v>
      </c>
      <c r="K100" s="92">
        <f t="shared" si="25"/>
        <v>0</v>
      </c>
      <c r="L100" s="92">
        <f t="shared" si="25"/>
        <v>0</v>
      </c>
      <c r="M100" s="92">
        <f t="shared" si="25"/>
        <v>0</v>
      </c>
      <c r="N100" s="92">
        <f t="shared" si="25"/>
        <v>0</v>
      </c>
      <c r="O100" s="92">
        <f t="shared" si="25"/>
        <v>0</v>
      </c>
      <c r="P100" s="92">
        <f>P94-P95-P96-P97-P98-P99</f>
        <v>0</v>
      </c>
      <c r="Q100" s="92">
        <f>Q94-Q95-Q96-Q97-Q98-Q99</f>
        <v>0</v>
      </c>
      <c r="R100" s="92">
        <f t="shared" si="25"/>
        <v>0</v>
      </c>
      <c r="S100" s="92">
        <f t="shared" si="25"/>
        <v>0.02</v>
      </c>
      <c r="T100" s="92">
        <f t="shared" si="25"/>
        <v>0</v>
      </c>
      <c r="U100" s="92">
        <f t="shared" si="25"/>
        <v>0</v>
      </c>
      <c r="V100" s="92">
        <f t="shared" si="25"/>
        <v>0</v>
      </c>
      <c r="W100" s="92">
        <f>W94-W95-W96-W97-W98-W99</f>
        <v>0</v>
      </c>
      <c r="X100" s="92">
        <f>X94-X95-X96-X97-X98-X99</f>
        <v>0</v>
      </c>
      <c r="Y100" s="92">
        <f t="shared" si="25"/>
        <v>0</v>
      </c>
      <c r="Z100" s="92">
        <f t="shared" si="25"/>
        <v>0</v>
      </c>
      <c r="AA100" s="92">
        <f t="shared" si="25"/>
        <v>0</v>
      </c>
      <c r="AB100" s="92">
        <f t="shared" si="25"/>
        <v>0</v>
      </c>
      <c r="AC100" s="92">
        <f t="shared" si="25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5405.32</v>
      </c>
      <c r="AP100" s="92">
        <f>AP94-AP95-AP96-AP97-AP98-AP99</f>
        <v>161675.8200000001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" right="0.7" top="0.75" bottom="0.75" header="0.3" footer="0.3"/>
  <pageSetup fitToHeight="1" fitToWidth="1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2019-08-05T11:16:00Z</cp:lastPrinted>
  <dcterms:created xsi:type="dcterms:W3CDTF">2002-11-05T08:53:00Z</dcterms:created>
  <dcterms:modified xsi:type="dcterms:W3CDTF">2019-08-05T14:03:55Z</dcterms:modified>
  <cp:category/>
  <cp:version/>
  <cp:contentType/>
  <cp:contentStatus/>
</cp:coreProperties>
</file>